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jamescullen/Desktop/"/>
    </mc:Choice>
  </mc:AlternateContent>
  <xr:revisionPtr revIDLastSave="0" documentId="13_ncr:1_{7D22B268-BFA6-3E4D-9DB4-EA1D2D936B44}" xr6:coauthVersionLast="47" xr6:coauthVersionMax="47" xr10:uidLastSave="{00000000-0000-0000-0000-000000000000}"/>
  <bookViews>
    <workbookView xWindow="8200" yWindow="840" windowWidth="29280" windowHeight="23080" xr2:uid="{00000000-000D-0000-FFFF-FFFF00000000}"/>
  </bookViews>
  <sheets>
    <sheet name="ROI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7" i="1" s="1"/>
  <c r="B18" i="1" s="1"/>
  <c r="B13" i="1"/>
  <c r="F15" i="1" l="1"/>
  <c r="F7" i="1"/>
  <c r="B15" i="1"/>
  <c r="B16" i="1" s="1"/>
  <c r="F4" i="1"/>
  <c r="F13" i="1"/>
  <c r="F5" i="1"/>
  <c r="F14" i="1" l="1"/>
  <c r="F6" i="1"/>
  <c r="B19" i="1"/>
  <c r="B20" i="1" s="1"/>
  <c r="F9" i="1" s="1"/>
  <c r="F8" i="1" l="1"/>
  <c r="B21" i="1"/>
  <c r="F10" i="1" s="1"/>
</calcChain>
</file>

<file path=xl/sharedStrings.xml><?xml version="1.0" encoding="utf-8"?>
<sst xmlns="http://schemas.openxmlformats.org/spreadsheetml/2006/main" count="60" uniqueCount="58">
  <si>
    <t>Number of care homes</t>
  </si>
  <si>
    <t>Core scale factor</t>
  </si>
  <si>
    <t>Monthly CQE cost</t>
  </si>
  <si>
    <t>Average staff per home</t>
  </si>
  <si>
    <t>Full-time and regular staff estimate</t>
  </si>
  <si>
    <t>Annual CQE cost</t>
  </si>
  <si>
    <t>Annual staff turnover (%)</t>
  </si>
  <si>
    <t>Current annual turnover rate</t>
  </si>
  <si>
    <t>Turnover savings</t>
  </si>
  <si>
    <t>Average cost per staff replacement (£)</t>
  </si>
  <si>
    <t>Recruitment, onboarding and disruption cost</t>
  </si>
  <si>
    <t>Absence savings</t>
  </si>
  <si>
    <t>Expected reduction in turnover with CQE (%)</t>
  </si>
  <si>
    <t>Conservative improvement assumption</t>
  </si>
  <si>
    <t>Total annual savings</t>
  </si>
  <si>
    <t>Absence days per staff member per year</t>
  </si>
  <si>
    <t>Average sickness/absence days</t>
  </si>
  <si>
    <t>Net ROI benefit</t>
  </si>
  <si>
    <t>Cost per absence day (£)</t>
  </si>
  <si>
    <t>Agency cover, overtime and lost productivity</t>
  </si>
  <si>
    <t>ROI multiple</t>
  </si>
  <si>
    <t>Expected reduction in absence with CQE (%)</t>
  </si>
  <si>
    <t>Result</t>
  </si>
  <si>
    <t>Explanation</t>
  </si>
  <si>
    <t>Annual CQE cost (£)</t>
  </si>
  <si>
    <t>£97 × homes × 12</t>
  </si>
  <si>
    <t>CQE Cost</t>
  </si>
  <si>
    <t>Total staff covered</t>
  </si>
  <si>
    <t>Homes × average staff</t>
  </si>
  <si>
    <t>Turnover Savings</t>
  </si>
  <si>
    <t>Estimated annual leavers before CQE</t>
  </si>
  <si>
    <t>Total staff × turnover %</t>
  </si>
  <si>
    <t>Absence Savings</t>
  </si>
  <si>
    <t>Turnover savings (£)</t>
  </si>
  <si>
    <t>Leavers × CQE reduction × replacement cost</t>
  </si>
  <si>
    <t>Current annual absence cost (£)</t>
  </si>
  <si>
    <t>Staff × absence days × cost per day</t>
  </si>
  <si>
    <t>Absence savings (£)</t>
  </si>
  <si>
    <t>Absence cost × CQE reduction</t>
  </si>
  <si>
    <t>Total estimated annual savings (£)</t>
  </si>
  <si>
    <t>Turnover savings + absence savings</t>
  </si>
  <si>
    <t>Net annual ROI benefit (£)</t>
  </si>
  <si>
    <t>Savings minus CQE cost</t>
  </si>
  <si>
    <t>Savings divided by CQE cost</t>
  </si>
  <si>
    <t>2. The model uses two benefit streams: reduced staff turnover and reduced absence costs.</t>
  </si>
  <si>
    <t>3. CQE cost is fixed at £97 per home per month.</t>
  </si>
  <si>
    <t>4. Enter percentages as whole numbers, e.g. 30 for 30%.</t>
  </si>
  <si>
    <t>Enter</t>
  </si>
  <si>
    <t>Overall Costs</t>
  </si>
  <si>
    <t>1. Although recruit screening is included in the CQE service, the cost of wrong hires is not included in the calculation</t>
  </si>
  <si>
    <t xml:space="preserve">      NOTES</t>
  </si>
  <si>
    <t xml:space="preserve">     Benefit Stream</t>
  </si>
  <si>
    <t xml:space="preserve">    Value</t>
  </si>
  <si>
    <t xml:space="preserve">                         COSTS</t>
  </si>
  <si>
    <t xml:space="preserve">              CEO / FD Summary</t>
  </si>
  <si>
    <t xml:space="preserve"> CARE QUALITY ECOSYSTEMS LTD</t>
  </si>
  <si>
    <t xml:space="preserve">    ROI CALCULATOR OPERATION  (See NOTES below)</t>
  </si>
  <si>
    <t>Alter values below the 'Enter'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</si>
</sst>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"/>
    <numFmt numFmtId="165" formatCode="0.0\x"/>
  </numFmts>
  <fonts count="16">
    <font>
      <sz val="11"/>
      <name val="Carlito"/>
    </font>
    <font>
      <b/>
      <sz val="11"/>
      <color rgb="FFFFFFFF"/>
      <name val="Carlito"/>
    </font>
    <font>
      <b/>
      <sz val="11"/>
      <name val="Carlito"/>
    </font>
    <font>
      <b/>
      <sz val="12"/>
      <name val="Carlito"/>
    </font>
    <font>
      <b/>
      <sz val="11"/>
      <color rgb="FFFF0000"/>
      <name val="Carlito"/>
    </font>
    <font>
      <b/>
      <sz val="10"/>
      <color rgb="FF4B5563"/>
      <name val="Carlito"/>
    </font>
    <font>
      <sz val="11"/>
      <color theme="1"/>
      <name val="Carlito"/>
    </font>
    <font>
      <b/>
      <sz val="14"/>
      <color rgb="FFFFFFFF"/>
      <name val="Carlito"/>
    </font>
    <font>
      <b/>
      <sz val="10"/>
      <color theme="1"/>
      <name val="Carlito"/>
    </font>
    <font>
      <b/>
      <sz val="12"/>
      <color theme="1"/>
      <name val="Carlito"/>
    </font>
    <font>
      <b/>
      <sz val="10"/>
      <name val="Carlito"/>
    </font>
    <font>
      <b/>
      <sz val="11"/>
      <color theme="1"/>
      <name val="Carlito"/>
    </font>
    <font>
      <b/>
      <sz val="14"/>
      <color rgb="FFFFFF00"/>
      <name val="Carlito"/>
    </font>
    <font>
      <b/>
      <sz val="20"/>
      <color rgb="FFFFFFFF"/>
      <name val="Carlito"/>
    </font>
    <font>
      <b/>
      <sz val="14"/>
      <color theme="0"/>
      <name val="Carlito"/>
    </font>
    <font>
      <b/>
      <sz val="16"/>
      <color rgb="FFFFFF00"/>
      <name val="Carli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3EF24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theme="0" tint="-0.499984740745262"/>
      </left>
      <right style="medium">
        <color indexed="64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medium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0" tint="-0.499984740745262"/>
      </left>
      <right style="medium">
        <color indexed="64"/>
      </right>
      <top style="thick">
        <color theme="0" tint="-0.499984740745262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2"/>
    </xf>
    <xf numFmtId="1" fontId="4" fillId="2" borderId="0" xfId="0" applyNumberFormat="1" applyFont="1" applyFill="1" applyAlignment="1">
      <alignment horizontal="left" vertical="center" indent="2"/>
    </xf>
    <xf numFmtId="164" fontId="2" fillId="2" borderId="0" xfId="0" applyNumberFormat="1" applyFont="1" applyFill="1" applyAlignment="1">
      <alignment horizontal="left" vertical="center" indent="2"/>
    </xf>
    <xf numFmtId="1" fontId="2" fillId="2" borderId="0" xfId="0" applyNumberFormat="1" applyFont="1" applyFill="1" applyAlignment="1">
      <alignment horizontal="left" vertical="center" indent="2"/>
    </xf>
    <xf numFmtId="165" fontId="2" fillId="2" borderId="0" xfId="0" applyNumberFormat="1" applyFont="1" applyFill="1" applyAlignment="1">
      <alignment horizontal="left" vertical="center" indent="2"/>
    </xf>
    <xf numFmtId="0" fontId="10" fillId="2" borderId="4" xfId="0" applyFont="1" applyFill="1" applyBorder="1" applyAlignment="1">
      <alignment horizontal="left" vertical="center" indent="2"/>
    </xf>
    <xf numFmtId="0" fontId="10" fillId="2" borderId="6" xfId="0" applyFont="1" applyFill="1" applyBorder="1" applyAlignment="1">
      <alignment horizontal="left" vertical="center" indent="2"/>
    </xf>
    <xf numFmtId="0" fontId="2" fillId="2" borderId="0" xfId="0" applyFont="1" applyFill="1" applyAlignment="1">
      <alignment horizontal="left" vertical="center" indent="2"/>
    </xf>
    <xf numFmtId="0" fontId="5" fillId="2" borderId="4" xfId="0" applyFont="1" applyFill="1" applyBorder="1" applyAlignment="1">
      <alignment horizontal="left" vertical="center" wrapText="1" indent="2"/>
    </xf>
    <xf numFmtId="164" fontId="2" fillId="2" borderId="11" xfId="0" applyNumberFormat="1" applyFont="1" applyFill="1" applyBorder="1" applyAlignment="1">
      <alignment horizontal="left" vertical="center" indent="2"/>
    </xf>
    <xf numFmtId="0" fontId="0" fillId="0" borderId="11" xfId="0" applyBorder="1" applyAlignment="1">
      <alignment horizontal="left" vertical="center" indent="2"/>
    </xf>
    <xf numFmtId="0" fontId="5" fillId="2" borderId="5" xfId="0" applyFont="1" applyFill="1" applyBorder="1" applyAlignment="1">
      <alignment horizontal="left" vertical="center" wrapText="1" indent="2"/>
    </xf>
    <xf numFmtId="0" fontId="0" fillId="0" borderId="12" xfId="0" applyBorder="1" applyAlignment="1">
      <alignment horizontal="left" vertical="center" indent="2"/>
    </xf>
    <xf numFmtId="164" fontId="3" fillId="2" borderId="11" xfId="0" applyNumberFormat="1" applyFont="1" applyFill="1" applyBorder="1" applyAlignment="1">
      <alignment horizontal="left" vertical="center" indent="2"/>
    </xf>
    <xf numFmtId="165" fontId="3" fillId="2" borderId="11" xfId="0" applyNumberFormat="1" applyFont="1" applyFill="1" applyBorder="1" applyAlignment="1">
      <alignment horizontal="left" vertical="center" indent="2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" fontId="9" fillId="5" borderId="8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left" vertical="center" indent="2"/>
    </xf>
    <xf numFmtId="0" fontId="6" fillId="5" borderId="0" xfId="0" applyFont="1" applyFill="1" applyAlignment="1">
      <alignment horizontal="left" vertical="center" indent="2"/>
    </xf>
    <xf numFmtId="0" fontId="11" fillId="5" borderId="0" xfId="0" applyFont="1" applyFill="1" applyAlignment="1">
      <alignment horizontal="left" vertical="center" indent="2"/>
    </xf>
    <xf numFmtId="0" fontId="11" fillId="5" borderId="0" xfId="0" applyFont="1" applyFill="1" applyAlignment="1">
      <alignment horizontal="left" vertical="center" indent="2"/>
    </xf>
    <xf numFmtId="0" fontId="11" fillId="5" borderId="0" xfId="0" applyFont="1" applyFill="1" applyAlignment="1">
      <alignment horizontal="left" vertical="center" wrapText="1" indent="2"/>
    </xf>
    <xf numFmtId="0" fontId="0" fillId="5" borderId="0" xfId="0" applyFill="1"/>
    <xf numFmtId="0" fontId="12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left" vertical="center" indent="2"/>
    </xf>
    <xf numFmtId="0" fontId="7" fillId="6" borderId="12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 indent="2"/>
    </xf>
    <xf numFmtId="0" fontId="2" fillId="2" borderId="9" xfId="0" applyFont="1" applyFill="1" applyBorder="1" applyAlignment="1">
      <alignment horizontal="left" vertical="center" indent="2"/>
    </xf>
    <xf numFmtId="164" fontId="2" fillId="2" borderId="10" xfId="0" applyNumberFormat="1" applyFont="1" applyFill="1" applyBorder="1" applyAlignment="1">
      <alignment horizontal="left" vertical="center" indent="2"/>
    </xf>
    <xf numFmtId="0" fontId="2" fillId="2" borderId="4" xfId="0" applyFont="1" applyFill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1" fontId="2" fillId="2" borderId="14" xfId="0" applyNumberFormat="1" applyFont="1" applyFill="1" applyBorder="1" applyAlignment="1">
      <alignment horizontal="left" vertical="center" indent="2"/>
    </xf>
    <xf numFmtId="164" fontId="2" fillId="2" borderId="14" xfId="0" applyNumberFormat="1" applyFont="1" applyFill="1" applyBorder="1" applyAlignment="1">
      <alignment horizontal="left" vertical="center" indent="2"/>
    </xf>
    <xf numFmtId="164" fontId="2" fillId="0" borderId="14" xfId="0" applyNumberFormat="1" applyFont="1" applyBorder="1" applyAlignment="1">
      <alignment horizontal="center"/>
    </xf>
    <xf numFmtId="165" fontId="2" fillId="2" borderId="15" xfId="0" applyNumberFormat="1" applyFont="1" applyFill="1" applyBorder="1" applyAlignment="1">
      <alignment horizontal="left" vertical="center" indent="2"/>
    </xf>
    <xf numFmtId="0" fontId="1" fillId="3" borderId="2" xfId="0" applyFont="1" applyFill="1" applyBorder="1" applyAlignment="1">
      <alignment horizontal="left" vertical="center" indent="2"/>
    </xf>
    <xf numFmtId="0" fontId="1" fillId="3" borderId="2" xfId="0" applyFont="1" applyFill="1" applyBorder="1" applyAlignment="1">
      <alignment horizontal="left" vertical="center" indent="2"/>
    </xf>
    <xf numFmtId="0" fontId="1" fillId="3" borderId="3" xfId="0" applyFont="1" applyFill="1" applyBorder="1" applyAlignment="1">
      <alignment horizontal="left" vertical="center" indent="2"/>
    </xf>
    <xf numFmtId="1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left" vertical="center" indent="2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/>
    </xf>
    <xf numFmtId="0" fontId="15" fillId="3" borderId="13" xfId="0" applyFont="1" applyFill="1" applyBorder="1" applyAlignment="1">
      <alignment horizontal="left"/>
    </xf>
    <xf numFmtId="0" fontId="0" fillId="3" borderId="13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2" xfId="0" applyFill="1" applyBorder="1"/>
    <xf numFmtId="0" fontId="0" fillId="3" borderId="13" xfId="0" applyFill="1" applyBorder="1"/>
    <xf numFmtId="0" fontId="0" fillId="3" borderId="3" xfId="0" applyFill="1" applyBorder="1"/>
  </cellXfs>
  <cellStyles count="1">
    <cellStyle name="Normal" xfId="0" builtinId="0"/>
  </cellStyles>
  <dxfs count="2"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colors>
    <mruColors>
      <color rgb="FFE3EF24"/>
      <color rgb="FFD4E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528763</xdr:colOff>
      <xdr:row>24</xdr:row>
      <xdr:rowOff>189201</xdr:rowOff>
    </xdr:from>
    <xdr:to>
      <xdr:col>5</xdr:col>
      <xdr:colOff>872928</xdr:colOff>
      <xdr:row>28</xdr:row>
      <xdr:rowOff>368300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A4B0A0-034E-A49B-C903-4598E26C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7463" y="9574501"/>
          <a:ext cx="1982465" cy="1372899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0</xdr:row>
      <xdr:rowOff>203200</xdr:rowOff>
    </xdr:from>
    <xdr:to>
      <xdr:col>5</xdr:col>
      <xdr:colOff>639685</xdr:colOff>
      <xdr:row>1</xdr:row>
      <xdr:rowOff>292100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0D139-115A-7873-A313-2734F4E66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4100" y="203200"/>
          <a:ext cx="982585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850900</xdr:colOff>
      <xdr:row>0</xdr:row>
      <xdr:rowOff>152399</xdr:rowOff>
    </xdr:from>
    <xdr:to>
      <xdr:col>0</xdr:col>
      <xdr:colOff>1905000</xdr:colOff>
      <xdr:row>1</xdr:row>
      <xdr:rowOff>370986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6CF1CE-A45B-1109-73AA-56ADA5785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900" y="152399"/>
          <a:ext cx="1054100" cy="993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B4" sqref="B4"/>
    </sheetView>
  </sheetViews>
  <sheetFormatPr baseColWidth="10" defaultColWidth="8.83203125" defaultRowHeight="32" customHeight="1"/>
  <cols>
    <col min="1" max="1" width="43" customWidth="1"/>
    <col min="2" max="2" width="17.1640625" customWidth="1"/>
    <col min="3" max="3" width="1.6640625" hidden="1" customWidth="1"/>
    <col min="4" max="4" width="36.6640625" customWidth="1"/>
    <col min="5" max="5" width="21.5" customWidth="1"/>
    <col min="6" max="6" width="15.83203125" customWidth="1"/>
  </cols>
  <sheetData>
    <row r="1" spans="1:6" ht="61" customHeight="1">
      <c r="A1" s="26" t="s">
        <v>55</v>
      </c>
      <c r="B1" s="26"/>
      <c r="C1" s="26"/>
      <c r="D1" s="26"/>
      <c r="E1" s="26"/>
      <c r="F1" s="26"/>
    </row>
    <row r="2" spans="1:6" ht="39" customHeight="1">
      <c r="A2" s="25" t="s">
        <v>56</v>
      </c>
      <c r="B2" s="25"/>
      <c r="C2" s="25"/>
      <c r="D2" s="25"/>
      <c r="E2" s="25"/>
      <c r="F2" s="25"/>
    </row>
    <row r="3" spans="1:6" ht="32" customHeight="1">
      <c r="A3" s="27" t="s">
        <v>57</v>
      </c>
      <c r="B3" s="28" t="s">
        <v>47</v>
      </c>
      <c r="C3" s="2"/>
      <c r="D3" s="39" t="s">
        <v>53</v>
      </c>
      <c r="E3" s="40" t="s">
        <v>54</v>
      </c>
      <c r="F3" s="41"/>
    </row>
    <row r="4" spans="1:6" ht="32" customHeight="1" thickBot="1">
      <c r="A4" s="8" t="s">
        <v>0</v>
      </c>
      <c r="B4" s="17">
        <v>20</v>
      </c>
      <c r="C4" s="3"/>
      <c r="D4" s="10" t="s">
        <v>1</v>
      </c>
      <c r="E4" s="7" t="s">
        <v>2</v>
      </c>
      <c r="F4" s="15">
        <f>B13/12</f>
        <v>1940</v>
      </c>
    </row>
    <row r="5" spans="1:6" ht="32" customHeight="1" thickTop="1" thickBot="1">
      <c r="A5" s="8" t="s">
        <v>3</v>
      </c>
      <c r="B5" s="18">
        <v>30</v>
      </c>
      <c r="C5" s="3"/>
      <c r="D5" s="10" t="s">
        <v>4</v>
      </c>
      <c r="E5" s="7" t="s">
        <v>5</v>
      </c>
      <c r="F5" s="15">
        <f>B13</f>
        <v>23280</v>
      </c>
    </row>
    <row r="6" spans="1:6" ht="32" customHeight="1" thickTop="1" thickBot="1">
      <c r="A6" s="8" t="s">
        <v>6</v>
      </c>
      <c r="B6" s="18">
        <v>20</v>
      </c>
      <c r="C6" s="3"/>
      <c r="D6" s="10" t="s">
        <v>7</v>
      </c>
      <c r="E6" s="7" t="s">
        <v>8</v>
      </c>
      <c r="F6" s="15">
        <f>B16</f>
        <v>45000</v>
      </c>
    </row>
    <row r="7" spans="1:6" ht="32" customHeight="1" thickTop="1" thickBot="1">
      <c r="A7" s="8" t="s">
        <v>9</v>
      </c>
      <c r="B7" s="18">
        <v>2500</v>
      </c>
      <c r="C7" s="3"/>
      <c r="D7" s="10" t="s">
        <v>10</v>
      </c>
      <c r="E7" s="7" t="s">
        <v>11</v>
      </c>
      <c r="F7" s="15">
        <f>B18</f>
        <v>135000</v>
      </c>
    </row>
    <row r="8" spans="1:6" ht="32" customHeight="1" thickTop="1" thickBot="1">
      <c r="A8" s="8" t="s">
        <v>12</v>
      </c>
      <c r="B8" s="18">
        <v>15</v>
      </c>
      <c r="C8" s="3"/>
      <c r="D8" s="10" t="s">
        <v>13</v>
      </c>
      <c r="E8" s="7" t="s">
        <v>14</v>
      </c>
      <c r="F8" s="15">
        <f>B19</f>
        <v>180000</v>
      </c>
    </row>
    <row r="9" spans="1:6" ht="32" customHeight="1" thickTop="1" thickBot="1">
      <c r="A9" s="8" t="s">
        <v>15</v>
      </c>
      <c r="B9" s="18">
        <v>9</v>
      </c>
      <c r="C9" s="3"/>
      <c r="D9" s="10" t="s">
        <v>16</v>
      </c>
      <c r="E9" s="7" t="s">
        <v>17</v>
      </c>
      <c r="F9" s="29">
        <f>B20</f>
        <v>156720</v>
      </c>
    </row>
    <row r="10" spans="1:6" ht="32" customHeight="1" thickTop="1" thickBot="1">
      <c r="A10" s="8" t="s">
        <v>18</v>
      </c>
      <c r="B10" s="18">
        <v>250</v>
      </c>
      <c r="C10" s="3"/>
      <c r="D10" s="10" t="s">
        <v>19</v>
      </c>
      <c r="E10" s="7" t="s">
        <v>20</v>
      </c>
      <c r="F10" s="16">
        <f>B21</f>
        <v>7.731958762886598</v>
      </c>
    </row>
    <row r="11" spans="1:6" ht="32" customHeight="1" thickTop="1">
      <c r="A11" s="8" t="s">
        <v>21</v>
      </c>
      <c r="B11" s="42">
        <v>10</v>
      </c>
      <c r="C11" s="3"/>
      <c r="D11" s="10" t="s">
        <v>13</v>
      </c>
      <c r="E11" s="43"/>
      <c r="F11" s="12"/>
    </row>
    <row r="12" spans="1:6" ht="32" customHeight="1">
      <c r="A12" s="44" t="s">
        <v>48</v>
      </c>
      <c r="B12" s="45" t="s">
        <v>22</v>
      </c>
      <c r="C12" s="46"/>
      <c r="D12" s="44" t="s">
        <v>23</v>
      </c>
      <c r="E12" s="46" t="s">
        <v>51</v>
      </c>
      <c r="F12" s="47" t="s">
        <v>52</v>
      </c>
    </row>
    <row r="13" spans="1:6" ht="32" customHeight="1">
      <c r="A13" s="9" t="s">
        <v>24</v>
      </c>
      <c r="B13" s="36">
        <f>B4*97*12</f>
        <v>23280</v>
      </c>
      <c r="C13" s="4"/>
      <c r="D13" s="10" t="s">
        <v>25</v>
      </c>
      <c r="E13" s="30" t="s">
        <v>26</v>
      </c>
      <c r="F13" s="31">
        <f>B13</f>
        <v>23280</v>
      </c>
    </row>
    <row r="14" spans="1:6" ht="32" customHeight="1">
      <c r="A14" s="9" t="s">
        <v>27</v>
      </c>
      <c r="B14" s="35">
        <f>B4*B5</f>
        <v>600</v>
      </c>
      <c r="C14" s="5"/>
      <c r="D14" s="10" t="s">
        <v>28</v>
      </c>
      <c r="E14" s="32" t="s">
        <v>29</v>
      </c>
      <c r="F14" s="11">
        <f>B16</f>
        <v>45000</v>
      </c>
    </row>
    <row r="15" spans="1:6" ht="32" customHeight="1">
      <c r="A15" s="9" t="s">
        <v>30</v>
      </c>
      <c r="B15" s="35">
        <f>B14*(B6/100)</f>
        <v>120</v>
      </c>
      <c r="C15" s="5"/>
      <c r="D15" s="10" t="s">
        <v>31</v>
      </c>
      <c r="E15" s="32" t="s">
        <v>32</v>
      </c>
      <c r="F15" s="11">
        <f>B18</f>
        <v>135000</v>
      </c>
    </row>
    <row r="16" spans="1:6" ht="32" customHeight="1">
      <c r="A16" s="9" t="s">
        <v>33</v>
      </c>
      <c r="B16" s="36">
        <f>B15*(B8/100)*B7</f>
        <v>45000</v>
      </c>
      <c r="C16" s="4"/>
      <c r="D16" s="10" t="s">
        <v>34</v>
      </c>
      <c r="E16" s="33"/>
      <c r="F16" s="12"/>
    </row>
    <row r="17" spans="1:6" ht="32" customHeight="1">
      <c r="A17" s="9" t="s">
        <v>35</v>
      </c>
      <c r="B17" s="36">
        <f>B14*B9*B10</f>
        <v>1350000</v>
      </c>
      <c r="C17" s="4"/>
      <c r="D17" s="10" t="s">
        <v>36</v>
      </c>
      <c r="E17" s="33"/>
      <c r="F17" s="12"/>
    </row>
    <row r="18" spans="1:6" ht="32" customHeight="1">
      <c r="A18" s="9" t="s">
        <v>37</v>
      </c>
      <c r="B18" s="36">
        <f>B17*(B11/100)</f>
        <v>135000</v>
      </c>
      <c r="C18" s="4"/>
      <c r="D18" s="10" t="s">
        <v>38</v>
      </c>
      <c r="E18" s="33"/>
      <c r="F18" s="12"/>
    </row>
    <row r="19" spans="1:6" ht="32" customHeight="1">
      <c r="A19" s="9" t="s">
        <v>39</v>
      </c>
      <c r="B19" s="36">
        <f>B16+B18</f>
        <v>180000</v>
      </c>
      <c r="C19" s="4"/>
      <c r="D19" s="10" t="s">
        <v>40</v>
      </c>
      <c r="E19" s="33"/>
      <c r="F19" s="12"/>
    </row>
    <row r="20" spans="1:6" ht="32" customHeight="1">
      <c r="A20" s="9" t="s">
        <v>41</v>
      </c>
      <c r="B20" s="37">
        <f>B19-B13</f>
        <v>156720</v>
      </c>
      <c r="C20" s="2"/>
      <c r="D20" s="10" t="s">
        <v>42</v>
      </c>
      <c r="E20" s="33"/>
      <c r="F20" s="12"/>
    </row>
    <row r="21" spans="1:6" ht="32" customHeight="1">
      <c r="A21" s="9" t="s">
        <v>20</v>
      </c>
      <c r="B21" s="38">
        <f>IF(B13=0,0,B19/B13)</f>
        <v>7.731958762886598</v>
      </c>
      <c r="C21" s="6"/>
      <c r="D21" s="13" t="s">
        <v>43</v>
      </c>
      <c r="E21" s="34"/>
      <c r="F21" s="14"/>
    </row>
    <row r="22" spans="1:6" ht="32" hidden="1" customHeight="1">
      <c r="A22" s="1"/>
      <c r="B22" s="1"/>
      <c r="C22" s="1"/>
      <c r="D22" s="1"/>
      <c r="E22" s="1"/>
      <c r="F22" s="1"/>
    </row>
    <row r="23" spans="1:6" ht="30" customHeight="1">
      <c r="A23" s="48"/>
      <c r="B23" s="49" t="s">
        <v>50</v>
      </c>
      <c r="C23" s="50"/>
      <c r="D23" s="50"/>
      <c r="E23" s="50"/>
      <c r="F23" s="51"/>
    </row>
    <row r="24" spans="1:6" ht="1" customHeight="1">
      <c r="A24" s="19"/>
      <c r="B24" s="20"/>
      <c r="C24" s="20"/>
      <c r="D24" s="20"/>
      <c r="E24" s="20"/>
      <c r="F24" s="20"/>
    </row>
    <row r="25" spans="1:6" ht="32" customHeight="1">
      <c r="A25" s="21" t="s">
        <v>49</v>
      </c>
      <c r="B25" s="21"/>
      <c r="C25" s="21"/>
      <c r="D25" s="21"/>
      <c r="E25" s="21"/>
      <c r="F25" s="21"/>
    </row>
    <row r="26" spans="1:6" ht="32" customHeight="1">
      <c r="A26" s="21" t="s">
        <v>44</v>
      </c>
      <c r="B26" s="21"/>
      <c r="C26" s="21"/>
      <c r="D26" s="21"/>
      <c r="E26" s="21"/>
      <c r="F26" s="21"/>
    </row>
    <row r="27" spans="1:6" ht="30" customHeight="1">
      <c r="A27" s="22" t="s">
        <v>45</v>
      </c>
      <c r="B27" s="22"/>
      <c r="C27" s="22"/>
      <c r="D27" s="22"/>
      <c r="E27" s="22"/>
      <c r="F27" s="22"/>
    </row>
    <row r="28" spans="1:6" ht="32" hidden="1" customHeight="1">
      <c r="A28" s="22"/>
      <c r="B28" s="22"/>
      <c r="C28" s="22"/>
      <c r="D28" s="22"/>
      <c r="E28" s="22"/>
      <c r="F28" s="22"/>
    </row>
    <row r="29" spans="1:6" ht="32" customHeight="1">
      <c r="A29" s="23" t="s">
        <v>46</v>
      </c>
      <c r="B29" s="23"/>
      <c r="C29" s="23"/>
      <c r="D29" s="23"/>
      <c r="E29" s="23"/>
      <c r="F29" s="23"/>
    </row>
    <row r="30" spans="1:6" ht="14" customHeight="1">
      <c r="A30" s="24"/>
      <c r="B30" s="24"/>
      <c r="C30" s="24"/>
      <c r="D30" s="24"/>
      <c r="E30" s="24"/>
      <c r="F30" s="24"/>
    </row>
    <row r="31" spans="1:6" ht="32" customHeight="1">
      <c r="A31" s="52"/>
      <c r="B31" s="53"/>
      <c r="C31" s="53"/>
      <c r="D31" s="53"/>
      <c r="E31" s="53"/>
      <c r="F31" s="54"/>
    </row>
  </sheetData>
  <sheetProtection sheet="1" objects="1" scenarios="1" selectLockedCells="1"/>
  <mergeCells count="6">
    <mergeCell ref="A28:F28"/>
    <mergeCell ref="A27:F27"/>
    <mergeCell ref="A29:F29"/>
    <mergeCell ref="A1:F1"/>
    <mergeCell ref="E3:F3"/>
    <mergeCell ref="A2:F2"/>
  </mergeCells>
  <conditionalFormatting sqref="F9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James Cullen</cp:lastModifiedBy>
  <dcterms:created xsi:type="dcterms:W3CDTF">2026-05-20T08:02:52Z</dcterms:created>
  <dcterms:modified xsi:type="dcterms:W3CDTF">2026-06-04T19:12:35Z</dcterms:modified>
</cp:coreProperties>
</file>