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jamescullen/Desktop/"/>
    </mc:Choice>
  </mc:AlternateContent>
  <xr:revisionPtr revIDLastSave="0" documentId="13_ncr:1_{D6691D0B-0062-084C-A3B2-20CF16F49137}" xr6:coauthVersionLast="47" xr6:coauthVersionMax="47" xr10:uidLastSave="{00000000-0000-0000-0000-000000000000}"/>
  <bookViews>
    <workbookView xWindow="18120" yWindow="600" windowWidth="18820" windowHeight="22200" xr2:uid="{00000000-000D-0000-FFFF-FFFF00000000}"/>
  </bookViews>
  <sheets>
    <sheet name="ROI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4" i="1"/>
  <c r="B17" i="1" s="1"/>
  <c r="B18" i="1" s="1"/>
  <c r="B13" i="1"/>
  <c r="F15" i="1" l="1"/>
  <c r="F7" i="1"/>
  <c r="B15" i="1"/>
  <c r="B16" i="1" s="1"/>
  <c r="F4" i="1"/>
  <c r="F13" i="1"/>
  <c r="F5" i="1"/>
  <c r="F14" i="1" l="1"/>
  <c r="F6" i="1"/>
  <c r="B19" i="1"/>
  <c r="F9" i="1" l="1"/>
  <c r="F8" i="1"/>
  <c r="B21" i="1"/>
  <c r="F10" i="1" s="1"/>
</calcChain>
</file>

<file path=xl/sharedStrings.xml><?xml version="1.0" encoding="utf-8"?>
<sst xmlns="http://schemas.openxmlformats.org/spreadsheetml/2006/main" count="61" uniqueCount="58">
  <si>
    <t>CEO / FD Summary</t>
  </si>
  <si>
    <t>Number of care homes</t>
  </si>
  <si>
    <t>Core scale factor</t>
  </si>
  <si>
    <t>Monthly CQE cost</t>
  </si>
  <si>
    <t>Average staff per home</t>
  </si>
  <si>
    <t>Full-time and regular staff estimate</t>
  </si>
  <si>
    <t>Annual CQE cost</t>
  </si>
  <si>
    <t>Annual staff turnover (%)</t>
  </si>
  <si>
    <t>Current annual turnover rate</t>
  </si>
  <si>
    <t>Turnover savings</t>
  </si>
  <si>
    <t>Average cost per staff replacement (£)</t>
  </si>
  <si>
    <t>Recruitment, onboarding and disruption cost</t>
  </si>
  <si>
    <t>Absence savings</t>
  </si>
  <si>
    <t>Expected reduction in turnover with CQE (%)</t>
  </si>
  <si>
    <t>Conservative improvement assumption</t>
  </si>
  <si>
    <t>Total annual savings</t>
  </si>
  <si>
    <t>Absence days per staff member per year</t>
  </si>
  <si>
    <t>Average sickness/absence days</t>
  </si>
  <si>
    <t>Net ROI benefit</t>
  </si>
  <si>
    <t>Cost per absence day (£)</t>
  </si>
  <si>
    <t>Agency cover, overtime and lost productivity</t>
  </si>
  <si>
    <t>ROI multiple</t>
  </si>
  <si>
    <t>Expected reduction in absence with CQE (%)</t>
  </si>
  <si>
    <t>Result</t>
  </si>
  <si>
    <t>Explanation</t>
  </si>
  <si>
    <t>Benefit Stream</t>
  </si>
  <si>
    <t>Value</t>
  </si>
  <si>
    <t>Annual CQE cost (£)</t>
  </si>
  <si>
    <t>£97 × homes × 12</t>
  </si>
  <si>
    <t>CQE Cost</t>
  </si>
  <si>
    <t>Total staff covered</t>
  </si>
  <si>
    <t>Homes × average staff</t>
  </si>
  <si>
    <t>Turnover Savings</t>
  </si>
  <si>
    <t>Estimated annual leavers before CQE</t>
  </si>
  <si>
    <t>Total staff × turnover %</t>
  </si>
  <si>
    <t>Absence Savings</t>
  </si>
  <si>
    <t>Turnover savings (£)</t>
  </si>
  <si>
    <t>Leavers × CQE reduction × replacement cost</t>
  </si>
  <si>
    <t>Current annual absence cost (£)</t>
  </si>
  <si>
    <t>Staff × absence days × cost per day</t>
  </si>
  <si>
    <t>Absence savings (£)</t>
  </si>
  <si>
    <t>Absence cost × CQE reduction</t>
  </si>
  <si>
    <t>Total estimated annual savings (£)</t>
  </si>
  <si>
    <t>Turnover savings + absence savings</t>
  </si>
  <si>
    <t>Net annual ROI benefit (£)</t>
  </si>
  <si>
    <t>Savings minus CQE cost</t>
  </si>
  <si>
    <t>Savings divided by CQE cost</t>
  </si>
  <si>
    <t>2. The model uses two benefit streams: reduced staff turnover and reduced absence costs.</t>
  </si>
  <si>
    <t>3. CQE cost is fixed at £97 per home per month.</t>
  </si>
  <si>
    <t>4. Enter percentages as whole numbers, e.g. 30 for 30%.</t>
  </si>
  <si>
    <t>Enter</t>
  </si>
  <si>
    <t>COSTS</t>
  </si>
  <si>
    <t>Overall Costs</t>
  </si>
  <si>
    <t>CQE Care Quality Ecosystems</t>
  </si>
  <si>
    <t>ROI CALCULATOR (See notes at Bottom)</t>
  </si>
  <si>
    <t>1. Although recruit screening is included in the CQE service, the cost of wrong hires is not included in the calculation</t>
  </si>
  <si>
    <t>NOTES:</t>
  </si>
  <si>
    <t xml:space="preserve">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</si>
</sst>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"/>
    <numFmt numFmtId="165" formatCode="0.0\x"/>
  </numFmts>
  <fonts count="13">
    <font>
      <sz val="11"/>
      <name val="Carlito"/>
    </font>
    <font>
      <b/>
      <sz val="11"/>
      <color rgb="FFFFFFFF"/>
      <name val="Carlito"/>
    </font>
    <font>
      <b/>
      <sz val="11"/>
      <name val="Carlito"/>
    </font>
    <font>
      <b/>
      <sz val="12"/>
      <name val="Carlito"/>
    </font>
    <font>
      <b/>
      <sz val="11"/>
      <color rgb="FFFF0000"/>
      <name val="Carlito"/>
    </font>
    <font>
      <b/>
      <sz val="11"/>
      <color theme="0"/>
      <name val="Carlito"/>
    </font>
    <font>
      <sz val="11"/>
      <color theme="1"/>
      <name val="Carlito"/>
    </font>
    <font>
      <sz val="10"/>
      <name val="Carlito"/>
    </font>
    <font>
      <sz val="10"/>
      <color rgb="FF4B5563"/>
      <name val="Carlito"/>
    </font>
    <font>
      <b/>
      <sz val="10"/>
      <color theme="1"/>
      <name val="Carlito"/>
    </font>
    <font>
      <b/>
      <sz val="12"/>
      <color theme="0"/>
      <name val="Carlito"/>
    </font>
    <font>
      <b/>
      <sz val="16"/>
      <color rgb="FFFFFFFF"/>
      <name val="Carlito"/>
    </font>
    <font>
      <b/>
      <sz val="12"/>
      <color theme="1"/>
      <name val="Carli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270">
        <stop position="0">
          <color rgb="FFFFFF00"/>
        </stop>
        <stop position="1">
          <color theme="0"/>
        </stop>
      </gradient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thick">
        <color theme="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2"/>
    </xf>
    <xf numFmtId="1" fontId="4" fillId="2" borderId="0" xfId="0" applyNumberFormat="1" applyFont="1" applyFill="1" applyAlignment="1">
      <alignment horizontal="left" vertical="center" indent="2"/>
    </xf>
    <xf numFmtId="164" fontId="2" fillId="2" borderId="0" xfId="0" applyNumberFormat="1" applyFont="1" applyFill="1" applyAlignment="1">
      <alignment horizontal="left" vertical="center" indent="2"/>
    </xf>
    <xf numFmtId="1" fontId="2" fillId="2" borderId="0" xfId="0" applyNumberFormat="1" applyFont="1" applyFill="1" applyAlignment="1">
      <alignment horizontal="left" vertical="center" indent="2"/>
    </xf>
    <xf numFmtId="165" fontId="2" fillId="2" borderId="0" xfId="0" applyNumberFormat="1" applyFont="1" applyFill="1" applyAlignment="1">
      <alignment horizontal="left" vertical="center" indent="2"/>
    </xf>
    <xf numFmtId="0" fontId="8" fillId="2" borderId="0" xfId="0" applyFont="1" applyFill="1" applyAlignment="1">
      <alignment horizontal="left" vertical="center" wrapText="1" indent="2"/>
    </xf>
    <xf numFmtId="0" fontId="0" fillId="3" borderId="0" xfId="0" applyFill="1" applyAlignment="1">
      <alignment horizontal="left" vertical="center" indent="2"/>
    </xf>
    <xf numFmtId="0" fontId="6" fillId="3" borderId="0" xfId="0" applyFont="1" applyFill="1" applyAlignment="1">
      <alignment horizontal="left" vertical="center" indent="2"/>
    </xf>
    <xf numFmtId="0" fontId="9" fillId="3" borderId="0" xfId="0" applyFont="1" applyFill="1" applyAlignment="1">
      <alignment horizontal="left" vertical="center" indent="2"/>
    </xf>
    <xf numFmtId="0" fontId="6" fillId="3" borderId="0" xfId="0" applyFont="1" applyFill="1" applyAlignment="1">
      <alignment horizontal="left" vertical="center" indent="2"/>
    </xf>
    <xf numFmtId="0" fontId="0" fillId="3" borderId="0" xfId="0" applyFill="1" applyAlignment="1">
      <alignment horizontal="left" vertical="center" wrapText="1" indent="2"/>
    </xf>
    <xf numFmtId="0" fontId="0" fillId="5" borderId="0" xfId="0" applyFill="1" applyAlignment="1">
      <alignment horizontal="left" vertical="center" indent="2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164" fontId="2" fillId="2" borderId="6" xfId="0" applyNumberFormat="1" applyFont="1" applyFill="1" applyBorder="1" applyAlignment="1">
      <alignment horizontal="left" vertical="center" indent="2"/>
    </xf>
    <xf numFmtId="1" fontId="2" fillId="2" borderId="7" xfId="0" applyNumberFormat="1" applyFont="1" applyFill="1" applyBorder="1" applyAlignment="1">
      <alignment horizontal="left" vertical="center" indent="2"/>
    </xf>
    <xf numFmtId="164" fontId="2" fillId="2" borderId="7" xfId="0" applyNumberFormat="1" applyFont="1" applyFill="1" applyBorder="1" applyAlignment="1">
      <alignment horizontal="left" vertical="center" indent="2"/>
    </xf>
    <xf numFmtId="164" fontId="2" fillId="0" borderId="7" xfId="0" applyNumberFormat="1" applyFont="1" applyBorder="1" applyAlignment="1">
      <alignment horizontal="center"/>
    </xf>
    <xf numFmtId="165" fontId="2" fillId="2" borderId="7" xfId="0" applyNumberFormat="1" applyFont="1" applyFill="1" applyBorder="1" applyAlignment="1">
      <alignment horizontal="left" vertical="center" indent="2"/>
    </xf>
    <xf numFmtId="0" fontId="0" fillId="0" borderId="8" xfId="0" applyBorder="1" applyAlignment="1">
      <alignment vertical="center"/>
    </xf>
    <xf numFmtId="164" fontId="3" fillId="2" borderId="6" xfId="0" applyNumberFormat="1" applyFont="1" applyFill="1" applyBorder="1" applyAlignment="1">
      <alignment horizontal="left" vertical="center" indent="2"/>
    </xf>
    <xf numFmtId="164" fontId="3" fillId="2" borderId="7" xfId="0" applyNumberFormat="1" applyFont="1" applyFill="1" applyBorder="1" applyAlignment="1">
      <alignment horizontal="left" vertical="center" indent="2"/>
    </xf>
    <xf numFmtId="165" fontId="3" fillId="2" borderId="7" xfId="0" applyNumberFormat="1" applyFont="1" applyFill="1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1" fillId="5" borderId="7" xfId="0" applyFont="1" applyFill="1" applyBorder="1" applyAlignment="1">
      <alignment vertical="center"/>
    </xf>
    <xf numFmtId="0" fontId="0" fillId="0" borderId="7" xfId="0" applyBorder="1" applyAlignment="1">
      <alignment horizontal="left" vertical="center" indent="2"/>
    </xf>
    <xf numFmtId="0" fontId="0" fillId="2" borderId="6" xfId="0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 indent="2"/>
    </xf>
    <xf numFmtId="0" fontId="7" fillId="2" borderId="6" xfId="0" applyFont="1" applyFill="1" applyBorder="1" applyAlignment="1">
      <alignment horizontal="left" vertical="center" indent="2"/>
    </xf>
    <xf numFmtId="0" fontId="7" fillId="2" borderId="7" xfId="0" applyFont="1" applyFill="1" applyBorder="1" applyAlignment="1">
      <alignment horizontal="left" vertical="center" indent="2"/>
    </xf>
    <xf numFmtId="0" fontId="0" fillId="2" borderId="9" xfId="0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 indent="2"/>
    </xf>
    <xf numFmtId="0" fontId="11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left" vertical="center" indent="2"/>
    </xf>
    <xf numFmtId="0" fontId="1" fillId="5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indent="2"/>
    </xf>
    <xf numFmtId="0" fontId="1" fillId="5" borderId="0" xfId="0" applyFont="1" applyFill="1" applyBorder="1" applyAlignment="1">
      <alignment horizontal="left" vertical="center" indent="2"/>
    </xf>
    <xf numFmtId="0" fontId="1" fillId="5" borderId="4" xfId="0" applyFont="1" applyFill="1" applyBorder="1" applyAlignment="1">
      <alignment horizontal="left" vertical="center" indent="2"/>
    </xf>
    <xf numFmtId="0" fontId="10" fillId="5" borderId="11" xfId="0" applyFont="1" applyFill="1" applyBorder="1" applyAlignment="1">
      <alignment horizontal="center" vertical="center"/>
    </xf>
    <xf numFmtId="0" fontId="0" fillId="0" borderId="12" xfId="0" applyBorder="1"/>
    <xf numFmtId="1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left" vertical="center" wrapText="1" indent="2"/>
    </xf>
    <xf numFmtId="0" fontId="8" fillId="2" borderId="7" xfId="0" applyFont="1" applyFill="1" applyBorder="1" applyAlignment="1">
      <alignment horizontal="left" vertical="center" wrapText="1" indent="2"/>
    </xf>
    <xf numFmtId="0" fontId="8" fillId="2" borderId="8" xfId="0" applyFont="1" applyFill="1" applyBorder="1" applyAlignment="1">
      <alignment horizontal="left" vertical="center" wrapText="1" indent="2"/>
    </xf>
    <xf numFmtId="0" fontId="1" fillId="6" borderId="0" xfId="0" applyFont="1" applyFill="1" applyAlignment="1">
      <alignment vertical="center"/>
    </xf>
  </cellXfs>
  <cellStyles count="1">
    <cellStyle name="Normal" xfId="0" builtinId="0"/>
  </cellStyles>
  <dxfs count="2"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2754923</xdr:colOff>
      <xdr:row>24</xdr:row>
      <xdr:rowOff>29309</xdr:rowOff>
    </xdr:from>
    <xdr:to>
      <xdr:col>5</xdr:col>
      <xdr:colOff>345884</xdr:colOff>
      <xdr:row>27</xdr:row>
      <xdr:rowOff>246486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A76883-6A33-53BB-E787-52D08C029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0385" y="6535617"/>
          <a:ext cx="1733114" cy="123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="120" zoomScaleNormal="120" workbookViewId="0">
      <selection activeCell="B10" sqref="B10"/>
    </sheetView>
  </sheetViews>
  <sheetFormatPr baseColWidth="10" defaultColWidth="8.83203125" defaultRowHeight="21.75" customHeight="1"/>
  <cols>
    <col min="1" max="1" width="45.33203125" customWidth="1"/>
    <col min="2" max="2" width="12.6640625" customWidth="1"/>
    <col min="3" max="3" width="0.6640625" hidden="1" customWidth="1"/>
    <col min="4" max="4" width="36.6640625" customWidth="1"/>
    <col min="5" max="5" width="17.6640625" customWidth="1"/>
    <col min="6" max="6" width="12.33203125" customWidth="1"/>
  </cols>
  <sheetData>
    <row r="1" spans="1:8" ht="35" customHeight="1">
      <c r="A1" s="37" t="s">
        <v>53</v>
      </c>
      <c r="B1" s="37"/>
      <c r="C1" s="37"/>
      <c r="D1" s="37"/>
      <c r="E1" s="37"/>
      <c r="F1" s="37"/>
    </row>
    <row r="2" spans="1:8" ht="27" customHeight="1">
      <c r="A2" s="43" t="s">
        <v>54</v>
      </c>
      <c r="B2" s="43"/>
      <c r="C2" s="43"/>
      <c r="D2" s="43"/>
      <c r="E2" s="43"/>
      <c r="F2" s="43"/>
    </row>
    <row r="3" spans="1:8" ht="30" customHeight="1" thickBot="1">
      <c r="A3" s="38" t="s">
        <v>57</v>
      </c>
      <c r="B3" s="39" t="s">
        <v>50</v>
      </c>
      <c r="C3" s="13"/>
      <c r="D3" s="40" t="s">
        <v>51</v>
      </c>
      <c r="E3" s="41" t="s">
        <v>0</v>
      </c>
      <c r="F3" s="42"/>
    </row>
    <row r="4" spans="1:8" ht="21.75" customHeight="1" thickTop="1" thickBot="1">
      <c r="A4" s="35" t="s">
        <v>1</v>
      </c>
      <c r="B4" s="45">
        <v>10</v>
      </c>
      <c r="C4" s="3"/>
      <c r="D4" s="46" t="s">
        <v>2</v>
      </c>
      <c r="E4" s="32" t="s">
        <v>3</v>
      </c>
      <c r="F4" s="24">
        <f>B13/12</f>
        <v>970</v>
      </c>
      <c r="H4" s="44"/>
    </row>
    <row r="5" spans="1:8" ht="21.75" customHeight="1" thickTop="1" thickBot="1">
      <c r="A5" s="35" t="s">
        <v>4</v>
      </c>
      <c r="B5" s="45">
        <v>35</v>
      </c>
      <c r="C5" s="3"/>
      <c r="D5" s="47" t="s">
        <v>5</v>
      </c>
      <c r="E5" s="33" t="s">
        <v>6</v>
      </c>
      <c r="F5" s="25">
        <f>B13</f>
        <v>11640</v>
      </c>
    </row>
    <row r="6" spans="1:8" ht="21.75" customHeight="1" thickTop="1" thickBot="1">
      <c r="A6" s="35" t="s">
        <v>7</v>
      </c>
      <c r="B6" s="45">
        <v>15</v>
      </c>
      <c r="C6" s="3"/>
      <c r="D6" s="47" t="s">
        <v>8</v>
      </c>
      <c r="E6" s="33" t="s">
        <v>9</v>
      </c>
      <c r="F6" s="25">
        <f>B16</f>
        <v>15750</v>
      </c>
    </row>
    <row r="7" spans="1:8" ht="21.75" customHeight="1" thickTop="1" thickBot="1">
      <c r="A7" s="35" t="s">
        <v>10</v>
      </c>
      <c r="B7" s="45">
        <v>2500</v>
      </c>
      <c r="C7" s="3"/>
      <c r="D7" s="47" t="s">
        <v>11</v>
      </c>
      <c r="E7" s="33" t="s">
        <v>12</v>
      </c>
      <c r="F7" s="25">
        <f>B18</f>
        <v>70000</v>
      </c>
    </row>
    <row r="8" spans="1:8" ht="21.75" customHeight="1" thickTop="1" thickBot="1">
      <c r="A8" s="35" t="s">
        <v>13</v>
      </c>
      <c r="B8" s="45">
        <v>12</v>
      </c>
      <c r="C8" s="3"/>
      <c r="D8" s="47" t="s">
        <v>14</v>
      </c>
      <c r="E8" s="33" t="s">
        <v>15</v>
      </c>
      <c r="F8" s="25">
        <f>B19</f>
        <v>85750</v>
      </c>
    </row>
    <row r="9" spans="1:8" ht="21.75" customHeight="1" thickTop="1" thickBot="1">
      <c r="A9" s="35" t="s">
        <v>16</v>
      </c>
      <c r="B9" s="45">
        <v>8</v>
      </c>
      <c r="C9" s="3"/>
      <c r="D9" s="47" t="s">
        <v>17</v>
      </c>
      <c r="E9" s="33" t="s">
        <v>18</v>
      </c>
      <c r="F9" s="25">
        <f>B20</f>
        <v>74110</v>
      </c>
    </row>
    <row r="10" spans="1:8" ht="24.75" customHeight="1" thickTop="1" thickBot="1">
      <c r="A10" s="35" t="s">
        <v>19</v>
      </c>
      <c r="B10" s="45">
        <v>250</v>
      </c>
      <c r="C10" s="3"/>
      <c r="D10" s="47" t="s">
        <v>20</v>
      </c>
      <c r="E10" s="33" t="s">
        <v>21</v>
      </c>
      <c r="F10" s="26">
        <f>B21</f>
        <v>7.3668384879725082</v>
      </c>
    </row>
    <row r="11" spans="1:8" ht="24" customHeight="1" thickTop="1" thickBot="1">
      <c r="A11" s="36" t="s">
        <v>22</v>
      </c>
      <c r="B11" s="45">
        <v>10</v>
      </c>
      <c r="C11" s="3"/>
      <c r="D11" s="48" t="s">
        <v>14</v>
      </c>
      <c r="E11" s="34"/>
      <c r="F11" s="27"/>
    </row>
    <row r="12" spans="1:8" ht="21.75" customHeight="1" thickTop="1">
      <c r="A12" s="14" t="s">
        <v>52</v>
      </c>
      <c r="B12" s="14" t="s">
        <v>23</v>
      </c>
      <c r="C12" s="15"/>
      <c r="D12" s="14" t="s">
        <v>24</v>
      </c>
      <c r="E12" s="28" t="s">
        <v>25</v>
      </c>
      <c r="F12" s="28" t="s">
        <v>26</v>
      </c>
    </row>
    <row r="13" spans="1:8" ht="21.75" customHeight="1">
      <c r="A13" s="30" t="s">
        <v>27</v>
      </c>
      <c r="B13" s="18">
        <f>B4*97*12</f>
        <v>11640</v>
      </c>
      <c r="C13" s="4"/>
      <c r="D13" s="7" t="s">
        <v>28</v>
      </c>
      <c r="E13" s="31" t="s">
        <v>29</v>
      </c>
      <c r="F13" s="20">
        <f>B13</f>
        <v>11640</v>
      </c>
    </row>
    <row r="14" spans="1:8" ht="21.75" customHeight="1">
      <c r="A14" s="31" t="s">
        <v>30</v>
      </c>
      <c r="B14" s="19">
        <f>B4*B5</f>
        <v>350</v>
      </c>
      <c r="C14" s="5"/>
      <c r="D14" s="7" t="s">
        <v>31</v>
      </c>
      <c r="E14" s="31" t="s">
        <v>32</v>
      </c>
      <c r="F14" s="20">
        <f>B16</f>
        <v>15750</v>
      </c>
    </row>
    <row r="15" spans="1:8" ht="21.75" customHeight="1">
      <c r="A15" s="31" t="s">
        <v>33</v>
      </c>
      <c r="B15" s="19">
        <f>B14*(B6/100)</f>
        <v>52.5</v>
      </c>
      <c r="C15" s="5"/>
      <c r="D15" s="7" t="s">
        <v>34</v>
      </c>
      <c r="E15" s="31" t="s">
        <v>35</v>
      </c>
      <c r="F15" s="20">
        <f>B18</f>
        <v>70000</v>
      </c>
    </row>
    <row r="16" spans="1:8" ht="25.5" customHeight="1">
      <c r="A16" s="31" t="s">
        <v>36</v>
      </c>
      <c r="B16" s="20">
        <f>B15*(B8/100)*B7</f>
        <v>15750</v>
      </c>
      <c r="C16" s="4"/>
      <c r="D16" s="7" t="s">
        <v>37</v>
      </c>
      <c r="E16" s="29"/>
      <c r="F16" s="29"/>
    </row>
    <row r="17" spans="1:6" ht="21.75" customHeight="1">
      <c r="A17" s="31" t="s">
        <v>38</v>
      </c>
      <c r="B17" s="20">
        <f>B14*B9*B10</f>
        <v>700000</v>
      </c>
      <c r="C17" s="4"/>
      <c r="D17" s="7" t="s">
        <v>39</v>
      </c>
      <c r="E17" s="29"/>
      <c r="F17" s="29"/>
    </row>
    <row r="18" spans="1:6" ht="21.75" customHeight="1">
      <c r="A18" s="31" t="s">
        <v>40</v>
      </c>
      <c r="B18" s="20">
        <f>B17*(B11/100)</f>
        <v>70000</v>
      </c>
      <c r="C18" s="4"/>
      <c r="D18" s="7" t="s">
        <v>41</v>
      </c>
      <c r="E18" s="29"/>
      <c r="F18" s="29"/>
    </row>
    <row r="19" spans="1:6" ht="21.75" customHeight="1">
      <c r="A19" s="31" t="s">
        <v>42</v>
      </c>
      <c r="B19" s="20">
        <f>B16+B18</f>
        <v>85750</v>
      </c>
      <c r="C19" s="4"/>
      <c r="D19" s="7" t="s">
        <v>43</v>
      </c>
      <c r="E19" s="29"/>
      <c r="F19" s="29"/>
    </row>
    <row r="20" spans="1:6" ht="21.75" customHeight="1">
      <c r="A20" s="31" t="s">
        <v>44</v>
      </c>
      <c r="B20" s="21">
        <f>B19-B13</f>
        <v>74110</v>
      </c>
      <c r="C20" s="2"/>
      <c r="D20" s="7" t="s">
        <v>45</v>
      </c>
      <c r="E20" s="29"/>
      <c r="F20" s="29"/>
    </row>
    <row r="21" spans="1:6" ht="21.75" customHeight="1">
      <c r="A21" s="31" t="s">
        <v>21</v>
      </c>
      <c r="B21" s="22">
        <f>IF(B13=0,0,B19/B13)</f>
        <v>7.3668384879725082</v>
      </c>
      <c r="C21" s="6"/>
      <c r="D21" s="7" t="s">
        <v>46</v>
      </c>
      <c r="E21" s="29"/>
      <c r="F21" s="29"/>
    </row>
    <row r="22" spans="1:6" ht="21.75" customHeight="1">
      <c r="A22" s="23"/>
      <c r="B22" s="23"/>
      <c r="C22" s="1"/>
      <c r="D22" s="1"/>
      <c r="E22" s="23"/>
      <c r="F22" s="23"/>
    </row>
    <row r="23" spans="1:6" ht="21.75" customHeight="1">
      <c r="A23" s="49"/>
      <c r="B23" s="16"/>
      <c r="C23" s="16"/>
      <c r="D23" s="16"/>
      <c r="E23" s="16"/>
      <c r="F23" s="16"/>
    </row>
    <row r="24" spans="1:6" ht="24" customHeight="1">
      <c r="A24" s="10" t="s">
        <v>56</v>
      </c>
      <c r="B24" s="8"/>
      <c r="C24" s="8"/>
      <c r="D24" s="8"/>
      <c r="E24" s="8"/>
      <c r="F24" s="8"/>
    </row>
    <row r="25" spans="1:6" ht="27" customHeight="1">
      <c r="A25" s="9" t="s">
        <v>55</v>
      </c>
      <c r="B25" s="8"/>
      <c r="C25" s="8"/>
      <c r="D25" s="8"/>
      <c r="E25" s="8"/>
      <c r="F25" s="8"/>
    </row>
    <row r="26" spans="1:6" ht="21.75" customHeight="1">
      <c r="A26" s="8" t="s">
        <v>47</v>
      </c>
      <c r="B26" s="8"/>
      <c r="C26" s="8"/>
      <c r="D26" s="8"/>
      <c r="E26" s="8"/>
      <c r="F26" s="8"/>
    </row>
    <row r="27" spans="1:6" ht="32" customHeight="1">
      <c r="A27" s="11" t="s">
        <v>48</v>
      </c>
      <c r="B27" s="11"/>
      <c r="C27" s="11"/>
      <c r="D27" s="11"/>
      <c r="E27" s="11"/>
      <c r="F27" s="11"/>
    </row>
    <row r="28" spans="1:6" ht="21.75" customHeight="1">
      <c r="A28" s="11" t="s">
        <v>48</v>
      </c>
      <c r="B28" s="11"/>
      <c r="C28" s="11"/>
      <c r="D28" s="11"/>
      <c r="E28" s="11"/>
      <c r="F28" s="11"/>
    </row>
    <row r="29" spans="1:6" ht="33" customHeight="1">
      <c r="A29" s="12" t="s">
        <v>49</v>
      </c>
      <c r="B29" s="12"/>
      <c r="C29" s="12"/>
      <c r="D29" s="12"/>
      <c r="E29" s="12"/>
      <c r="F29" s="12"/>
    </row>
    <row r="30" spans="1:6" ht="37.5" customHeight="1">
      <c r="A30" s="17"/>
      <c r="B30" s="17"/>
      <c r="C30" s="17"/>
      <c r="D30" s="17"/>
      <c r="E30" s="17"/>
      <c r="F30" s="17"/>
    </row>
  </sheetData>
  <sheetProtection sheet="1" objects="1" scenarios="1" selectLockedCells="1"/>
  <mergeCells count="6">
    <mergeCell ref="A28:F28"/>
    <mergeCell ref="A27:F27"/>
    <mergeCell ref="A29:F29"/>
    <mergeCell ref="A1:F1"/>
    <mergeCell ref="E3:F3"/>
    <mergeCell ref="A2:F2"/>
  </mergeCells>
  <conditionalFormatting sqref="F9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James Cullen</cp:lastModifiedBy>
  <dcterms:created xsi:type="dcterms:W3CDTF">2026-05-20T08:02:52Z</dcterms:created>
  <dcterms:modified xsi:type="dcterms:W3CDTF">2026-06-08T14:48:45Z</dcterms:modified>
</cp:coreProperties>
</file>